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00" windowHeight="9855"/>
  </bookViews>
  <sheets>
    <sheet name="convert RA to GAL to XYZ" sheetId="4" r:id="rId1"/>
    <sheet name="convert XYZ to GAL to RA" sheetId="5" r:id="rId2"/>
    <sheet name="Sheet2" sheetId="2" r:id="rId3"/>
    <sheet name="Sheet3" sheetId="3" r:id="rId4"/>
  </sheets>
  <definedNames>
    <definedName name="TABLE" localSheetId="0">'convert RA to GAL to XYZ'!$I$3:$J$3</definedName>
    <definedName name="TABLE" localSheetId="1">'convert XYZ to GAL to RA'!$I$11:$J$11</definedName>
    <definedName name="TABLE_10" localSheetId="0">'convert RA to GAL to XYZ'!$J$8:$J$8</definedName>
    <definedName name="TABLE_10" localSheetId="1">'convert XYZ to GAL to RA'!$A$4:$A$4</definedName>
    <definedName name="TABLE_11" localSheetId="0">'convert RA to GAL to XYZ'!$J$8:$K$8</definedName>
    <definedName name="TABLE_11" localSheetId="1">'convert XYZ to GAL to RA'!$A$4:$B$4</definedName>
    <definedName name="TABLE_12" localSheetId="0">'convert RA to GAL to XYZ'!$J$8:$K$8</definedName>
    <definedName name="TABLE_12" localSheetId="1">'convert XYZ to GAL to RA'!$A$4:$B$4</definedName>
    <definedName name="TABLE_2" localSheetId="0">'convert RA to GAL to XYZ'!$I$3:$J$3</definedName>
    <definedName name="TABLE_2" localSheetId="1">'convert XYZ to GAL to RA'!$I$11:$J$11</definedName>
    <definedName name="TABLE_3" localSheetId="0">'convert RA to GAL to XYZ'!$I$3:$J$3</definedName>
    <definedName name="TABLE_3" localSheetId="1">'convert XYZ to GAL to RA'!$I$11:$J$11</definedName>
    <definedName name="TABLE_4" localSheetId="0">'convert RA to GAL to XYZ'!$K$6:$L$6</definedName>
    <definedName name="TABLE_4" localSheetId="1">'convert XYZ to GAL to RA'!$B$2:$C$2</definedName>
    <definedName name="TABLE_5" localSheetId="0">'convert RA to GAL to XYZ'!$K$6:$L$6</definedName>
    <definedName name="TABLE_5" localSheetId="1">'convert XYZ to GAL to RA'!$B$2:$C$2</definedName>
    <definedName name="TABLE_6" localSheetId="0">'convert RA to GAL to XYZ'!$K$6:$L$6</definedName>
    <definedName name="TABLE_6" localSheetId="1">'convert XYZ to GAL to RA'!$B$2:$C$2</definedName>
    <definedName name="TABLE_7" localSheetId="0">'convert RA to GAL to XYZ'!$J$5:$K$8</definedName>
    <definedName name="TABLE_7" localSheetId="1">'convert XYZ to GAL to RA'!$A$1:$B$4</definedName>
    <definedName name="TABLE_8" localSheetId="0">'convert RA to GAL to XYZ'!$J$5:$K$8</definedName>
    <definedName name="TABLE_8" localSheetId="1">'convert XYZ to GAL to RA'!$A$1:$B$4</definedName>
    <definedName name="TABLE_9" localSheetId="0">'convert RA to GAL to XYZ'!$J$5:$K$8</definedName>
    <definedName name="TABLE_9" localSheetId="1">'convert XYZ to GAL to RA'!$A$1:$B$4</definedName>
  </definedNames>
  <calcPr calcId="125725"/>
</workbook>
</file>

<file path=xl/calcChain.xml><?xml version="1.0" encoding="utf-8"?>
<calcChain xmlns="http://schemas.openxmlformats.org/spreadsheetml/2006/main">
  <c r="F7" i="4"/>
  <c r="B7" i="5"/>
  <c r="C12" s="1"/>
  <c r="E3" i="4"/>
  <c r="F3"/>
  <c r="J2" s="1"/>
  <c r="I2" s="1"/>
  <c r="K10" s="1"/>
  <c r="K27" i="5"/>
  <c r="G15"/>
  <c r="K26"/>
  <c r="K25"/>
  <c r="K20"/>
  <c r="K21"/>
  <c r="F8" i="4"/>
  <c r="A11"/>
  <c r="A12"/>
  <c r="K15" i="5"/>
  <c r="K11" i="4" l="1"/>
  <c r="K6"/>
  <c r="K8"/>
  <c r="K7"/>
  <c r="J15" i="5"/>
  <c r="F15"/>
  <c r="C11"/>
  <c r="B12"/>
  <c r="I15" l="1"/>
  <c r="B11"/>
  <c r="H15"/>
  <c r="C16" s="1"/>
  <c r="C15" s="1"/>
  <c r="C17" s="1"/>
  <c r="E21" l="1"/>
  <c r="B16"/>
  <c r="B15" s="1"/>
  <c r="B17" s="1"/>
  <c r="A21" l="1"/>
  <c r="B21" s="1"/>
  <c r="F21"/>
  <c r="G21" s="1"/>
  <c r="C21" l="1"/>
</calcChain>
</file>

<file path=xl/sharedStrings.xml><?xml version="1.0" encoding="utf-8"?>
<sst xmlns="http://schemas.openxmlformats.org/spreadsheetml/2006/main" count="167" uniqueCount="85">
  <si>
    <t>alpha</t>
  </si>
  <si>
    <t>delta</t>
  </si>
  <si>
    <t>gal lon (rads)</t>
  </si>
  <si>
    <t>gal lat (rads)</t>
  </si>
  <si>
    <t>Right Ascension</t>
  </si>
  <si>
    <t>Degrees</t>
  </si>
  <si>
    <t>Minutes</t>
  </si>
  <si>
    <t>Seconds</t>
  </si>
  <si>
    <t>Declination</t>
  </si>
  <si>
    <t>Hours</t>
  </si>
  <si>
    <t>1 hr (decimal degrees)</t>
  </si>
  <si>
    <t>1 min (decimal degrees)</t>
  </si>
  <si>
    <t>1 sec (decimal degrees)</t>
  </si>
  <si>
    <t>Proxima</t>
  </si>
  <si>
    <t>Sirius</t>
  </si>
  <si>
    <t>Vega</t>
  </si>
  <si>
    <t>X</t>
  </si>
  <si>
    <t>Y</t>
  </si>
  <si>
    <t>Z</t>
  </si>
  <si>
    <t>Distance/ly</t>
  </si>
  <si>
    <t>Distance/pc</t>
  </si>
  <si>
    <t>Parallax (as)</t>
  </si>
  <si>
    <t>RA</t>
  </si>
  <si>
    <t>DEC</t>
  </si>
  <si>
    <t>&lt;----</t>
  </si>
  <si>
    <t>----&gt;</t>
  </si>
  <si>
    <t>Or invert parallax in arcseconds to get parsecs directly</t>
  </si>
  <si>
    <t>Divide parallax in arcseconds into 3.26 to get ly</t>
  </si>
  <si>
    <t>parallax</t>
  </si>
  <si>
    <t>ORTHOGONAL CO-ORDINATES</t>
  </si>
  <si>
    <t>Sample values:</t>
  </si>
  <si>
    <t>Useful data (DO NOT EDIT):</t>
  </si>
  <si>
    <t>Ascending node of galactic equator (J2000.0)</t>
  </si>
  <si>
    <t>North Galactic Pole (NGP) longitude (J2000.0)</t>
  </si>
  <si>
    <t>North Galactic Pole (NGP) latitude (J2000.0)</t>
  </si>
  <si>
    <t xml:space="preserve">RED TEXT are results. Copy these elsewhere for use. </t>
  </si>
  <si>
    <t>BLACK TEXT are intermediate calculations in the spreadsheet. DO NOT EDIT THESE CELLS!</t>
  </si>
  <si>
    <t>Hipparcos</t>
  </si>
  <si>
    <t>source</t>
  </si>
  <si>
    <t>--------------------------------------------------------------------------------- Anything below this cell is not required for the spreadsheet. ------------------------------------------------------------------</t>
  </si>
  <si>
    <t>BLUE TEXT are required input. Only these cells should be edited by the user!</t>
  </si>
  <si>
    <t>GALACTIC LATITUDE</t>
  </si>
  <si>
    <t>GALACTIC LONGITUDE</t>
  </si>
  <si>
    <t>degrees</t>
  </si>
  <si>
    <t>lightyears</t>
  </si>
  <si>
    <t>directly above Sol = +y</t>
  </si>
  <si>
    <t>spinward from Sol = +z</t>
  </si>
  <si>
    <t>coreward from Sol = +x</t>
  </si>
  <si>
    <t>degs</t>
  </si>
  <si>
    <t>rads</t>
  </si>
  <si>
    <t>cos NGP</t>
  </si>
  <si>
    <t>cos b</t>
  </si>
  <si>
    <t>sin l-ASC</t>
  </si>
  <si>
    <t>sin b</t>
  </si>
  <si>
    <t>sin NGP</t>
  </si>
  <si>
    <t>cos l-ASC</t>
  </si>
  <si>
    <t>Parallax</t>
  </si>
  <si>
    <t>Alpha</t>
  </si>
  <si>
    <t>Delta</t>
  </si>
  <si>
    <t>radians</t>
  </si>
  <si>
    <t>gal lon (l)</t>
  </si>
  <si>
    <t>gal lat (b)</t>
  </si>
  <si>
    <t>Capella</t>
  </si>
  <si>
    <t>Procyon</t>
  </si>
  <si>
    <t>Antares</t>
  </si>
  <si>
    <t>Altair</t>
  </si>
  <si>
    <t>Mirach</t>
  </si>
  <si>
    <t>Miaplacidus</t>
  </si>
  <si>
    <t>(beta Carinae)</t>
  </si>
  <si>
    <t>(beta Andromedae)</t>
  </si>
  <si>
    <t>Diphda</t>
  </si>
  <si>
    <t>(beta Ceti)</t>
  </si>
  <si>
    <t>Al Dhanab</t>
  </si>
  <si>
    <t>(gamma Gruis)</t>
  </si>
  <si>
    <t>seconds</t>
  </si>
  <si>
    <t>Divide parallax in arcseconds into 3.26156 to get ly</t>
  </si>
  <si>
    <t>spinward from Sol = +y</t>
  </si>
  <si>
    <t>directly above Sol = +z</t>
  </si>
  <si>
    <t>SWAP Y AND Z FOR POVRAY</t>
  </si>
  <si>
    <t>SPREADSHEET WRITTEN BY CONSTANTINE THOMAS, with help from Grant Hutchison, Selden, and Spaceman Spiff from the Celestia boards.</t>
  </si>
  <si>
    <t>SPREADSHEET WRITTEN BY CONSTANTINE THOMAS</t>
  </si>
  <si>
    <t xml:space="preserve">with help from Grant Hutchison, PraedSt, and Veeger from </t>
  </si>
  <si>
    <t>the BAUTFORUM boards.</t>
  </si>
  <si>
    <t>3.2616 ly</t>
  </si>
  <si>
    <t>1 parsec</t>
  </si>
</sst>
</file>

<file path=xl/styles.xml><?xml version="1.0" encoding="utf-8"?>
<styleSheet xmlns="http://schemas.openxmlformats.org/spreadsheetml/2006/main">
  <numFmts count="1">
    <numFmt numFmtId="166" formatCode="0.000"/>
  </numFmts>
  <fonts count="9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49" fontId="0" fillId="0" borderId="0" xfId="0" applyNumberFormat="1"/>
    <xf numFmtId="0" fontId="7" fillId="0" borderId="0" xfId="0" applyFont="1" applyAlignment="1">
      <alignment horizontal="center"/>
    </xf>
    <xf numFmtId="2" fontId="3" fillId="0" borderId="0" xfId="0" applyNumberFormat="1" applyFont="1"/>
    <xf numFmtId="0" fontId="5" fillId="0" borderId="0" xfId="0" applyFont="1"/>
    <xf numFmtId="0" fontId="8" fillId="0" borderId="0" xfId="0" applyFont="1"/>
    <xf numFmtId="2" fontId="7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0" fillId="0" borderId="0" xfId="0" applyNumberFormat="1"/>
    <xf numFmtId="166" fontId="1" fillId="0" borderId="0" xfId="0" applyNumberFormat="1" applyFont="1" applyAlignment="1">
      <alignment horizontal="center"/>
    </xf>
    <xf numFmtId="166" fontId="3" fillId="0" borderId="0" xfId="0" applyNumberFormat="1" applyFont="1"/>
    <xf numFmtId="2" fontId="5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/>
  </sheetViews>
  <sheetFormatPr defaultRowHeight="12.75"/>
  <cols>
    <col min="5" max="5" width="12.42578125" bestFit="1" customWidth="1"/>
    <col min="6" max="6" width="12.5703125" bestFit="1" customWidth="1"/>
    <col min="8" max="8" width="12.85546875" bestFit="1" customWidth="1"/>
    <col min="9" max="9" width="12.7109375" customWidth="1"/>
    <col min="10" max="10" width="12.85546875" bestFit="1" customWidth="1"/>
    <col min="11" max="11" width="13.28515625" bestFit="1" customWidth="1"/>
    <col min="12" max="12" width="13" bestFit="1" customWidth="1"/>
  </cols>
  <sheetData>
    <row r="1" spans="1:14">
      <c r="A1" s="1" t="s">
        <v>4</v>
      </c>
      <c r="I1" s="1" t="s">
        <v>2</v>
      </c>
      <c r="J1" s="1" t="s">
        <v>3</v>
      </c>
    </row>
    <row r="2" spans="1:14">
      <c r="A2" s="1" t="s">
        <v>9</v>
      </c>
      <c r="B2" s="1" t="s">
        <v>6</v>
      </c>
      <c r="C2" s="1" t="s">
        <v>7</v>
      </c>
      <c r="E2" s="7" t="s">
        <v>0</v>
      </c>
      <c r="F2" s="7" t="s">
        <v>1</v>
      </c>
      <c r="H2" s="6"/>
      <c r="I2">
        <f>RADIANS(32.931918) + ATAN2((COS(RADIANS(F3))*SIN(RADIANS(E3)-RADIANS(192.859481))*COS(RADIANS(27.128251))),(SIN(RADIANS(F3))-SIN(J2)*SIN(RADIANS(27.128251))))</f>
        <v>-0.80390107780562059</v>
      </c>
      <c r="J2">
        <f>ASIN(COS(RADIANS(F3))*COS(RADIANS(27.128251))*COS(RADIANS(E3)-RADIANS(192.859481))+SIN(RADIANS(F3))*SIN(RADIANS(27.128251)))</f>
        <v>-3.3634988371205619E-2</v>
      </c>
    </row>
    <row r="3" spans="1:14">
      <c r="A3" s="30">
        <v>14</v>
      </c>
      <c r="B3" s="30">
        <v>29</v>
      </c>
      <c r="C3" s="30">
        <v>42.948999999999998</v>
      </c>
      <c r="E3" s="2">
        <f>IF(A3&lt;1,15*(ABS($A3)+$B3/60+$C3/3600),SIGN($A3)*15*(ABS($A3)+$B3/60+$C3/3600))</f>
        <v>217.42895416666664</v>
      </c>
      <c r="F3" s="2">
        <f>SIGN($A7)*(ABS($A7)+$B7/60+$C7/3600)</f>
        <v>-62.67948333333333</v>
      </c>
      <c r="H3" s="6"/>
    </row>
    <row r="5" spans="1:14" ht="12.75" customHeight="1">
      <c r="A5" s="1" t="s">
        <v>8</v>
      </c>
      <c r="K5" s="1" t="s">
        <v>29</v>
      </c>
      <c r="L5" s="1"/>
      <c r="M5" s="1"/>
    </row>
    <row r="6" spans="1:14">
      <c r="A6" s="1" t="s">
        <v>5</v>
      </c>
      <c r="B6" s="1" t="s">
        <v>6</v>
      </c>
      <c r="C6" s="1" t="s">
        <v>7</v>
      </c>
      <c r="E6" s="1" t="s">
        <v>21</v>
      </c>
      <c r="F6" s="30">
        <v>0.77232999999999996</v>
      </c>
      <c r="J6" s="6" t="s">
        <v>16</v>
      </c>
      <c r="K6" s="14">
        <f>(F7*COS(J2))*COS(I2)</f>
        <v>2.928740020899701</v>
      </c>
      <c r="L6" t="s">
        <v>44</v>
      </c>
      <c r="N6" t="s">
        <v>47</v>
      </c>
    </row>
    <row r="7" spans="1:14" ht="12.75" customHeight="1">
      <c r="A7" s="30">
        <v>-62</v>
      </c>
      <c r="B7" s="30">
        <v>40</v>
      </c>
      <c r="C7" s="30">
        <v>46.14</v>
      </c>
      <c r="E7" s="1" t="s">
        <v>19</v>
      </c>
      <c r="F7" s="11">
        <f>3.2616/F6</f>
        <v>4.2230652700270612</v>
      </c>
      <c r="J7" s="6" t="s">
        <v>17</v>
      </c>
      <c r="K7" s="14">
        <f>(F7*COS(J2))*SIN(I2)</f>
        <v>-3.0391764721823393</v>
      </c>
      <c r="L7" t="s">
        <v>44</v>
      </c>
      <c r="M7" s="15"/>
      <c r="N7" s="15" t="s">
        <v>46</v>
      </c>
    </row>
    <row r="8" spans="1:14">
      <c r="E8" s="1" t="s">
        <v>20</v>
      </c>
      <c r="F8" s="11">
        <f>1/F6</f>
        <v>1.2947833180117307</v>
      </c>
      <c r="J8" s="6" t="s">
        <v>18</v>
      </c>
      <c r="K8" s="14">
        <f>F7*SIN(J2)</f>
        <v>-0.14201597030781349</v>
      </c>
      <c r="L8" t="s">
        <v>44</v>
      </c>
      <c r="M8" s="15"/>
      <c r="N8" s="15" t="s">
        <v>45</v>
      </c>
    </row>
    <row r="9" spans="1:14">
      <c r="N9" s="1" t="s">
        <v>78</v>
      </c>
    </row>
    <row r="10" spans="1:14">
      <c r="A10">
        <v>15</v>
      </c>
      <c r="B10" s="1" t="s">
        <v>10</v>
      </c>
      <c r="E10" t="s">
        <v>27</v>
      </c>
      <c r="J10" s="6" t="s">
        <v>42</v>
      </c>
      <c r="K10" s="24">
        <f>DEGREES(I2)</f>
        <v>-46.060138904280073</v>
      </c>
      <c r="L10" t="s">
        <v>43</v>
      </c>
    </row>
    <row r="11" spans="1:14">
      <c r="A11">
        <f>A10/60</f>
        <v>0.25</v>
      </c>
      <c r="B11" s="1" t="s">
        <v>11</v>
      </c>
      <c r="E11" t="s">
        <v>26</v>
      </c>
      <c r="J11" s="6" t="s">
        <v>41</v>
      </c>
      <c r="K11" s="24">
        <f>DEGREES(J2)</f>
        <v>-1.927142877641685</v>
      </c>
      <c r="L11" t="s">
        <v>43</v>
      </c>
    </row>
    <row r="12" spans="1:14">
      <c r="A12">
        <f>A11/60</f>
        <v>4.1666666666666666E-3</v>
      </c>
      <c r="B12" s="1" t="s">
        <v>12</v>
      </c>
    </row>
    <row r="13" spans="1:14">
      <c r="A13" s="29" t="s">
        <v>83</v>
      </c>
      <c r="B13" s="1" t="s">
        <v>84</v>
      </c>
    </row>
    <row r="16" spans="1:14">
      <c r="J16" s="1" t="s">
        <v>31</v>
      </c>
    </row>
    <row r="17" spans="1:11">
      <c r="A17" s="9" t="s">
        <v>40</v>
      </c>
      <c r="J17">
        <v>32.931918000000003</v>
      </c>
      <c r="K17" t="s">
        <v>32</v>
      </c>
    </row>
    <row r="18" spans="1:11">
      <c r="A18" s="1" t="s">
        <v>36</v>
      </c>
      <c r="J18">
        <v>192.85948099999999</v>
      </c>
      <c r="K18" t="s">
        <v>33</v>
      </c>
    </row>
    <row r="19" spans="1:11">
      <c r="A19" s="10" t="s">
        <v>35</v>
      </c>
      <c r="J19">
        <v>27.128250999999999</v>
      </c>
      <c r="K19" t="s">
        <v>34</v>
      </c>
    </row>
    <row r="21" spans="1:11">
      <c r="A21" s="12" t="s">
        <v>39</v>
      </c>
    </row>
    <row r="23" spans="1:11">
      <c r="A23" s="1" t="s">
        <v>30</v>
      </c>
    </row>
    <row r="24" spans="1:11">
      <c r="A24" s="3"/>
      <c r="B24" s="4" t="s">
        <v>24</v>
      </c>
      <c r="C24" s="5" t="s">
        <v>22</v>
      </c>
      <c r="D24" s="3" t="s">
        <v>25</v>
      </c>
      <c r="E24" s="4" t="s">
        <v>24</v>
      </c>
      <c r="F24" s="5" t="s">
        <v>23</v>
      </c>
      <c r="G24" s="3" t="s">
        <v>25</v>
      </c>
      <c r="H24" s="7" t="s">
        <v>28</v>
      </c>
      <c r="I24" s="7" t="s">
        <v>38</v>
      </c>
    </row>
    <row r="25" spans="1:11">
      <c r="A25" s="1" t="s">
        <v>13</v>
      </c>
      <c r="B25" s="19">
        <v>14</v>
      </c>
      <c r="C25" s="19">
        <v>29</v>
      </c>
      <c r="D25" s="19">
        <v>42.948999999999998</v>
      </c>
      <c r="E25" s="19">
        <v>-62</v>
      </c>
      <c r="F25" s="19">
        <v>40</v>
      </c>
      <c r="G25" s="19">
        <v>46.14</v>
      </c>
      <c r="H25" s="19">
        <v>0.77232999999999996</v>
      </c>
      <c r="I25" t="s">
        <v>37</v>
      </c>
    </row>
    <row r="26" spans="1:11">
      <c r="A26" s="1" t="s">
        <v>15</v>
      </c>
      <c r="B26" s="19">
        <v>18</v>
      </c>
      <c r="C26" s="19">
        <v>36</v>
      </c>
      <c r="D26" s="19">
        <v>56.19</v>
      </c>
      <c r="E26" s="19">
        <v>38</v>
      </c>
      <c r="F26" s="19">
        <v>46</v>
      </c>
      <c r="G26" s="19">
        <v>58.8</v>
      </c>
      <c r="H26" s="19">
        <v>0.12892999999999999</v>
      </c>
      <c r="I26" t="s">
        <v>37</v>
      </c>
    </row>
    <row r="27" spans="1:11">
      <c r="A27" s="1" t="s">
        <v>62</v>
      </c>
      <c r="B27" s="19">
        <v>5</v>
      </c>
      <c r="C27" s="19">
        <v>16</v>
      </c>
      <c r="D27" s="19">
        <v>41.359000000000002</v>
      </c>
      <c r="E27" s="19">
        <v>45</v>
      </c>
      <c r="F27" s="19">
        <v>59</v>
      </c>
      <c r="G27" s="19">
        <v>52.77</v>
      </c>
      <c r="H27" s="19">
        <v>7.7289999999999998E-2</v>
      </c>
      <c r="I27" t="s">
        <v>37</v>
      </c>
    </row>
    <row r="28" spans="1:11">
      <c r="A28" s="1" t="s">
        <v>63</v>
      </c>
      <c r="B28" s="19">
        <v>7</v>
      </c>
      <c r="C28" s="19">
        <v>39</v>
      </c>
      <c r="D28" s="19">
        <v>18.117999999999999</v>
      </c>
      <c r="E28" s="19">
        <v>5</v>
      </c>
      <c r="F28" s="19">
        <v>13</v>
      </c>
      <c r="G28" s="19">
        <v>29.98</v>
      </c>
      <c r="H28" s="19">
        <v>0.28593000000000002</v>
      </c>
      <c r="I28" t="s">
        <v>37</v>
      </c>
    </row>
    <row r="29" spans="1:11">
      <c r="A29" s="1" t="s">
        <v>64</v>
      </c>
      <c r="B29" s="19">
        <v>16</v>
      </c>
      <c r="C29" s="19">
        <v>29</v>
      </c>
      <c r="D29" s="19">
        <v>24.460999999999999</v>
      </c>
      <c r="E29" s="19">
        <v>-26</v>
      </c>
      <c r="F29" s="19">
        <v>25</v>
      </c>
      <c r="G29" s="19">
        <v>55.21</v>
      </c>
      <c r="H29" s="19">
        <v>5.4000000000000003E-3</v>
      </c>
      <c r="I29" t="s">
        <v>37</v>
      </c>
    </row>
    <row r="30" spans="1:11">
      <c r="A30" s="1" t="s">
        <v>65</v>
      </c>
      <c r="B30" s="19">
        <v>19</v>
      </c>
      <c r="C30" s="19">
        <v>50</v>
      </c>
      <c r="D30" s="19">
        <v>46.999000000000002</v>
      </c>
      <c r="E30" s="19">
        <v>8</v>
      </c>
      <c r="F30" s="19">
        <v>52</v>
      </c>
      <c r="G30" s="19">
        <v>5.96</v>
      </c>
      <c r="H30" s="19">
        <v>0.19444</v>
      </c>
      <c r="I30" t="s">
        <v>37</v>
      </c>
    </row>
    <row r="31" spans="1:11">
      <c r="A31" s="1" t="s">
        <v>66</v>
      </c>
      <c r="B31" s="19">
        <v>1</v>
      </c>
      <c r="C31" s="19">
        <v>9</v>
      </c>
      <c r="D31" s="19">
        <v>43.923999999999999</v>
      </c>
      <c r="E31" s="19">
        <v>35</v>
      </c>
      <c r="F31" s="19">
        <v>37</v>
      </c>
      <c r="G31" s="19">
        <v>14.01</v>
      </c>
      <c r="H31" s="19">
        <v>1.636E-2</v>
      </c>
      <c r="I31" t="s">
        <v>37</v>
      </c>
      <c r="J31" s="15" t="s">
        <v>69</v>
      </c>
    </row>
    <row r="32" spans="1:11">
      <c r="A32" s="1" t="s">
        <v>14</v>
      </c>
      <c r="B32" s="19">
        <v>6</v>
      </c>
      <c r="C32" s="19">
        <v>45</v>
      </c>
      <c r="D32" s="19">
        <v>8.9169999999999998</v>
      </c>
      <c r="E32" s="19">
        <v>-16</v>
      </c>
      <c r="F32" s="19">
        <v>42</v>
      </c>
      <c r="G32" s="19">
        <v>58.02</v>
      </c>
      <c r="H32" s="19">
        <v>0.37920999999999999</v>
      </c>
      <c r="I32" t="s">
        <v>37</v>
      </c>
    </row>
    <row r="33" spans="1:10">
      <c r="A33" s="1" t="s">
        <v>67</v>
      </c>
      <c r="B33" s="19">
        <v>9</v>
      </c>
      <c r="C33" s="19">
        <v>13</v>
      </c>
      <c r="D33" s="19">
        <v>11.975</v>
      </c>
      <c r="E33" s="19">
        <v>-69</v>
      </c>
      <c r="F33" s="19">
        <v>43</v>
      </c>
      <c r="G33" s="19">
        <v>1.95</v>
      </c>
      <c r="H33" s="19">
        <v>2.9340000000000001E-2</v>
      </c>
      <c r="I33" t="s">
        <v>37</v>
      </c>
      <c r="J33" s="15" t="s">
        <v>68</v>
      </c>
    </row>
    <row r="34" spans="1:10">
      <c r="A34" s="1" t="s">
        <v>70</v>
      </c>
      <c r="B34" s="19">
        <v>0</v>
      </c>
      <c r="C34" s="19">
        <v>43</v>
      </c>
      <c r="D34" s="19">
        <v>35.371000000000002</v>
      </c>
      <c r="E34" s="19">
        <v>-17</v>
      </c>
      <c r="F34" s="19">
        <v>59</v>
      </c>
      <c r="G34" s="19">
        <v>11.78</v>
      </c>
      <c r="H34" s="19">
        <v>3.4040000000000001E-2</v>
      </c>
      <c r="I34" t="s">
        <v>37</v>
      </c>
      <c r="J34" s="15" t="s">
        <v>71</v>
      </c>
    </row>
    <row r="35" spans="1:10">
      <c r="A35" s="1" t="s">
        <v>72</v>
      </c>
      <c r="B35" s="19">
        <v>21</v>
      </c>
      <c r="C35" s="19">
        <v>53</v>
      </c>
      <c r="D35" s="19">
        <v>55.723999999999997</v>
      </c>
      <c r="E35" s="19">
        <v>-37</v>
      </c>
      <c r="F35" s="19">
        <v>21</v>
      </c>
      <c r="G35" s="19">
        <v>53.47</v>
      </c>
      <c r="H35" s="19">
        <v>1.6070000000000001E-2</v>
      </c>
      <c r="I35" t="s">
        <v>37</v>
      </c>
      <c r="J35" s="15" t="s">
        <v>73</v>
      </c>
    </row>
    <row r="38" spans="1:10">
      <c r="A38" s="1" t="s">
        <v>79</v>
      </c>
    </row>
    <row r="39" spans="1:10">
      <c r="A39" s="1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/>
  </sheetViews>
  <sheetFormatPr defaultRowHeight="12.75"/>
  <cols>
    <col min="1" max="1" width="12.5703125" customWidth="1"/>
    <col min="2" max="3" width="14.28515625" customWidth="1"/>
    <col min="5" max="5" width="12.42578125" bestFit="1" customWidth="1"/>
    <col min="6" max="6" width="12.5703125" bestFit="1" customWidth="1"/>
    <col min="8" max="8" width="12.85546875" bestFit="1" customWidth="1"/>
    <col min="9" max="9" width="12.7109375" customWidth="1"/>
    <col min="10" max="10" width="12.85546875" bestFit="1" customWidth="1"/>
    <col min="11" max="11" width="13.28515625" bestFit="1" customWidth="1"/>
    <col min="12" max="12" width="13" bestFit="1" customWidth="1"/>
  </cols>
  <sheetData>
    <row r="1" spans="1:14">
      <c r="B1" s="1" t="s">
        <v>29</v>
      </c>
      <c r="C1" s="1"/>
      <c r="D1" s="1"/>
      <c r="M1" s="6"/>
      <c r="N1" s="8"/>
    </row>
    <row r="2" spans="1:14">
      <c r="A2" s="6" t="s">
        <v>16</v>
      </c>
      <c r="B2" s="17">
        <v>29.63838450229785</v>
      </c>
      <c r="C2" t="s">
        <v>44</v>
      </c>
      <c r="E2" t="s">
        <v>47</v>
      </c>
      <c r="I2" s="1" t="s">
        <v>78</v>
      </c>
      <c r="M2" s="6"/>
      <c r="N2" s="8"/>
    </row>
    <row r="3" spans="1:14">
      <c r="A3" s="6" t="s">
        <v>17</v>
      </c>
      <c r="B3" s="17">
        <v>-103.50861006792262</v>
      </c>
      <c r="C3" t="s">
        <v>44</v>
      </c>
      <c r="D3" s="15"/>
      <c r="E3" s="15" t="s">
        <v>76</v>
      </c>
    </row>
    <row r="4" spans="1:14">
      <c r="A4" s="6" t="s">
        <v>18</v>
      </c>
      <c r="B4" s="17">
        <v>-27.659196332234174</v>
      </c>
      <c r="C4" t="s">
        <v>44</v>
      </c>
      <c r="D4" s="15"/>
      <c r="E4" s="15" t="s">
        <v>77</v>
      </c>
    </row>
    <row r="5" spans="1:14" ht="12.75" customHeight="1"/>
    <row r="6" spans="1:14">
      <c r="A6" s="6" t="s">
        <v>56</v>
      </c>
      <c r="B6" s="13">
        <v>2.9340000000000001E-2</v>
      </c>
      <c r="D6" s="15" t="s">
        <v>75</v>
      </c>
    </row>
    <row r="7" spans="1:14" ht="12.75" customHeight="1">
      <c r="A7" s="6" t="s">
        <v>19</v>
      </c>
      <c r="B7" s="16">
        <f>3.2616/B6</f>
        <v>111.16564417177914</v>
      </c>
      <c r="D7" t="s">
        <v>26</v>
      </c>
    </row>
    <row r="10" spans="1:14">
      <c r="B10" s="7" t="s">
        <v>60</v>
      </c>
      <c r="C10" s="7" t="s">
        <v>61</v>
      </c>
      <c r="E10" s="7"/>
      <c r="F10" s="7"/>
      <c r="H10" s="6"/>
    </row>
    <row r="11" spans="1:14">
      <c r="A11" s="1" t="s">
        <v>43</v>
      </c>
      <c r="B11" s="20">
        <f>DEGREES(B12)</f>
        <v>-74.021817583185353</v>
      </c>
      <c r="C11" s="20">
        <f>DEGREES(C12)</f>
        <v>-14.407143824302704</v>
      </c>
      <c r="E11" s="18"/>
      <c r="F11" s="18"/>
      <c r="H11" s="6"/>
    </row>
    <row r="12" spans="1:14">
      <c r="A12" s="1" t="s">
        <v>59</v>
      </c>
      <c r="B12" s="21">
        <f>IF(B3&lt;0,-1*ACOS(B2/(B7*COS(C12))),ACOS(B2/(B7*COS(C12))))</f>
        <v>-1.2919244351372161</v>
      </c>
      <c r="C12" s="21">
        <f>ASIN(B4/B7)</f>
        <v>-0.25145209554244963</v>
      </c>
    </row>
    <row r="13" spans="1:14">
      <c r="A13" s="1"/>
      <c r="B13" s="22"/>
      <c r="C13" s="22"/>
    </row>
    <row r="14" spans="1:14">
      <c r="B14" s="23" t="s">
        <v>0</v>
      </c>
      <c r="C14" s="23" t="s">
        <v>1</v>
      </c>
      <c r="F14" t="s">
        <v>51</v>
      </c>
      <c r="G14" t="s">
        <v>50</v>
      </c>
      <c r="H14" t="s">
        <v>52</v>
      </c>
      <c r="I14" s="15" t="s">
        <v>55</v>
      </c>
      <c r="J14" t="s">
        <v>53</v>
      </c>
      <c r="K14" t="s">
        <v>54</v>
      </c>
    </row>
    <row r="15" spans="1:14">
      <c r="A15" s="1" t="s">
        <v>43</v>
      </c>
      <c r="B15" s="20">
        <f>IF(B16&gt;(2*PI()),DEGREES(B16)-360,DEGREES(B16))</f>
        <v>138.29988836887028</v>
      </c>
      <c r="C15" s="20">
        <f>DEGREES(C16)</f>
        <v>-69.71693314116591</v>
      </c>
      <c r="F15">
        <f>COS(C12)</f>
        <v>0.96855214613527263</v>
      </c>
      <c r="G15">
        <f>COS(K27)</f>
        <v>0.8899880795265358</v>
      </c>
      <c r="H15">
        <f>SIN(B12-K25)</f>
        <v>-0.95654052450895177</v>
      </c>
      <c r="I15">
        <f>COS(B12-K25)</f>
        <v>-0.29159942553465268</v>
      </c>
      <c r="J15">
        <f>SIN(C12)</f>
        <v>-0.24881065133301158</v>
      </c>
      <c r="K15">
        <f>SIN(K27)</f>
        <v>0.45598379170828929</v>
      </c>
    </row>
    <row r="16" spans="1:14">
      <c r="A16" s="1" t="s">
        <v>59</v>
      </c>
      <c r="B16" s="21">
        <f>ATAN2(J15*G15-F15*H15*K15,F15*I15)+K26</f>
        <v>2.4137884071773965</v>
      </c>
      <c r="C16" s="21">
        <f>ASIN(F15*G15*H15+J15*K15)</f>
        <v>-1.2167900277060979</v>
      </c>
    </row>
    <row r="17" spans="1:12">
      <c r="A17" s="1" t="s">
        <v>74</v>
      </c>
      <c r="B17">
        <f>B15*3600</f>
        <v>497879.59812793304</v>
      </c>
      <c r="C17">
        <f>C15*3600</f>
        <v>-250980.95930819729</v>
      </c>
    </row>
    <row r="18" spans="1:12">
      <c r="K18" s="28" t="s">
        <v>83</v>
      </c>
      <c r="L18" s="1" t="s">
        <v>84</v>
      </c>
    </row>
    <row r="19" spans="1:12">
      <c r="A19" s="1" t="s">
        <v>4</v>
      </c>
      <c r="E19" s="1" t="s">
        <v>8</v>
      </c>
      <c r="K19">
        <v>15</v>
      </c>
      <c r="L19" s="1" t="s">
        <v>10</v>
      </c>
    </row>
    <row r="20" spans="1:12">
      <c r="A20" s="1" t="s">
        <v>9</v>
      </c>
      <c r="B20" s="1" t="s">
        <v>6</v>
      </c>
      <c r="C20" s="1" t="s">
        <v>7</v>
      </c>
      <c r="E20" s="1" t="s">
        <v>5</v>
      </c>
      <c r="F20" s="1" t="s">
        <v>6</v>
      </c>
      <c r="G20" s="1" t="s">
        <v>7</v>
      </c>
      <c r="K20">
        <f>K19/60</f>
        <v>0.25</v>
      </c>
      <c r="L20" s="1" t="s">
        <v>11</v>
      </c>
    </row>
    <row r="21" spans="1:12">
      <c r="A21" s="16">
        <f>TRUNC((B17/3600)/15)</f>
        <v>9</v>
      </c>
      <c r="B21" s="16">
        <f>TRUNC((((B17/3600)/15)-A21)*60)</f>
        <v>13</v>
      </c>
      <c r="C21" s="16">
        <f>(((((B17/3600)/15)-A21)*60)-B21)*60</f>
        <v>11.9732085288679</v>
      </c>
      <c r="D21" s="16"/>
      <c r="E21" s="16">
        <f>TRUNC((C17/3600))</f>
        <v>-69</v>
      </c>
      <c r="F21" s="16">
        <f>TRUNC(ABS(((((C17/3600))-E21)*60)))</f>
        <v>43</v>
      </c>
      <c r="G21" s="16">
        <f>((ABS(((((C17/3600))-E21)*60)))-F21)*60</f>
        <v>0.95930819727641392</v>
      </c>
      <c r="K21">
        <f>K20/60</f>
        <v>4.1666666666666666E-3</v>
      </c>
      <c r="L21" s="1" t="s">
        <v>12</v>
      </c>
    </row>
    <row r="23" spans="1:12">
      <c r="J23" s="1" t="s">
        <v>31</v>
      </c>
    </row>
    <row r="24" spans="1:12">
      <c r="J24" t="s">
        <v>48</v>
      </c>
      <c r="K24" t="s">
        <v>49</v>
      </c>
    </row>
    <row r="25" spans="1:12">
      <c r="A25" s="9" t="s">
        <v>40</v>
      </c>
      <c r="J25">
        <v>32.931918000000003</v>
      </c>
      <c r="K25">
        <f>RADIANS(J25)</f>
        <v>0.57477039809678598</v>
      </c>
      <c r="L25" t="s">
        <v>32</v>
      </c>
    </row>
    <row r="26" spans="1:12">
      <c r="A26" s="1" t="s">
        <v>36</v>
      </c>
      <c r="J26">
        <v>192.85948099999999</v>
      </c>
      <c r="K26">
        <f>RADIANS(J26)</f>
        <v>3.366032937137446</v>
      </c>
      <c r="L26" t="s">
        <v>33</v>
      </c>
    </row>
    <row r="27" spans="1:12">
      <c r="A27" s="10" t="s">
        <v>35</v>
      </c>
      <c r="J27">
        <v>27.128250999999999</v>
      </c>
      <c r="K27">
        <f>RADIANS(J27)</f>
        <v>0.47347730025744422</v>
      </c>
      <c r="L27" t="s">
        <v>34</v>
      </c>
    </row>
    <row r="29" spans="1:12">
      <c r="A29" s="12" t="s">
        <v>39</v>
      </c>
    </row>
    <row r="31" spans="1:12">
      <c r="A31" s="1" t="s">
        <v>30</v>
      </c>
    </row>
    <row r="32" spans="1:12">
      <c r="A32" s="5"/>
      <c r="B32" s="5" t="s">
        <v>16</v>
      </c>
      <c r="C32" s="5" t="s">
        <v>17</v>
      </c>
      <c r="D32" s="5" t="s">
        <v>18</v>
      </c>
      <c r="E32" s="7" t="s">
        <v>28</v>
      </c>
      <c r="F32" s="5" t="s">
        <v>57</v>
      </c>
      <c r="G32" s="5" t="s">
        <v>58</v>
      </c>
      <c r="H32" s="7" t="s">
        <v>38</v>
      </c>
      <c r="J32" s="1" t="s">
        <v>80</v>
      </c>
    </row>
    <row r="33" spans="1:10">
      <c r="A33" s="1" t="s">
        <v>13</v>
      </c>
      <c r="B33" s="25">
        <v>2.9287041030677052</v>
      </c>
      <c r="C33" s="25">
        <v>-3.0391391999665895</v>
      </c>
      <c r="D33" s="25">
        <v>-0.14201422863537896</v>
      </c>
      <c r="E33" s="19">
        <v>0.77232999999999996</v>
      </c>
      <c r="F33" s="26">
        <v>217.42895416666664</v>
      </c>
      <c r="G33" s="26">
        <v>-62.679483333333323</v>
      </c>
      <c r="H33" t="s">
        <v>37</v>
      </c>
      <c r="J33" s="1" t="s">
        <v>81</v>
      </c>
    </row>
    <row r="34" spans="1:10">
      <c r="A34" s="1" t="s">
        <v>15</v>
      </c>
      <c r="B34" s="25">
        <v>9.1605067226371926</v>
      </c>
      <c r="C34" s="25">
        <v>22.058059527082925</v>
      </c>
      <c r="D34" s="25">
        <v>8.335005492318178</v>
      </c>
      <c r="E34" s="19">
        <v>0.12892999999999999</v>
      </c>
      <c r="F34" s="27">
        <v>279.23412500000006</v>
      </c>
      <c r="G34" s="27">
        <v>38.783000000000001</v>
      </c>
      <c r="H34" t="s">
        <v>37</v>
      </c>
      <c r="J34" s="1" t="s">
        <v>82</v>
      </c>
    </row>
    <row r="35" spans="1:10">
      <c r="A35" s="1" t="s">
        <v>62</v>
      </c>
      <c r="B35" s="25">
        <v>-40.13762346214105</v>
      </c>
      <c r="C35" s="25">
        <v>12.587241421757881</v>
      </c>
      <c r="D35" s="25">
        <v>3.3596669338596756</v>
      </c>
      <c r="E35" s="19">
        <v>7.7289999999999998E-2</v>
      </c>
      <c r="F35" s="27">
        <v>79.172329166666671</v>
      </c>
      <c r="G35" s="27">
        <v>45.997991666666671</v>
      </c>
      <c r="H35" t="s">
        <v>37</v>
      </c>
    </row>
    <row r="36" spans="1:10">
      <c r="A36" s="1" t="s">
        <v>63</v>
      </c>
      <c r="B36" s="25">
        <v>-9.245784338443384</v>
      </c>
      <c r="C36" s="25">
        <v>-6.1666899794431123</v>
      </c>
      <c r="D36" s="25">
        <v>2.5697439714223194</v>
      </c>
      <c r="E36" s="19">
        <v>0.28593000000000002</v>
      </c>
      <c r="F36" s="27">
        <v>114.82549166666669</v>
      </c>
      <c r="G36" s="27">
        <v>5.2249944444444392</v>
      </c>
      <c r="H36" t="s">
        <v>37</v>
      </c>
    </row>
    <row r="37" spans="1:10">
      <c r="A37" s="1" t="s">
        <v>64</v>
      </c>
      <c r="B37" s="25">
        <v>577.20881521812532</v>
      </c>
      <c r="C37" s="25">
        <v>-81.664604806586382</v>
      </c>
      <c r="D37" s="25">
        <v>156.90455003549539</v>
      </c>
      <c r="E37" s="19">
        <v>5.4000000000000003E-3</v>
      </c>
      <c r="F37" s="27">
        <v>247.35192083333337</v>
      </c>
      <c r="G37" s="27">
        <v>-26.432002777777786</v>
      </c>
      <c r="H37" t="s">
        <v>37</v>
      </c>
    </row>
    <row r="38" spans="1:10">
      <c r="A38" s="1" t="s">
        <v>65</v>
      </c>
      <c r="B38" s="25">
        <v>11.138218157735542</v>
      </c>
      <c r="C38" s="25">
        <v>12.259693075629004</v>
      </c>
      <c r="D38" s="25">
        <v>-2.5965453402023915</v>
      </c>
      <c r="E38" s="19">
        <v>0.19444</v>
      </c>
      <c r="F38" s="27">
        <v>297.69582916666661</v>
      </c>
      <c r="G38" s="27">
        <v>8.8683222222222238</v>
      </c>
      <c r="H38" t="s">
        <v>37</v>
      </c>
    </row>
    <row r="39" spans="1:10">
      <c r="A39" s="1" t="s">
        <v>66</v>
      </c>
      <c r="B39" s="25">
        <v>-107.07004623556028</v>
      </c>
      <c r="C39" s="25">
        <v>141.53306435733754</v>
      </c>
      <c r="D39" s="25">
        <v>-90.827019074662559</v>
      </c>
      <c r="E39" s="19">
        <v>1.636E-2</v>
      </c>
      <c r="F39" s="27">
        <v>17.433016666666681</v>
      </c>
      <c r="G39" s="27">
        <v>35.620558333333314</v>
      </c>
      <c r="H39" t="s">
        <v>37</v>
      </c>
    </row>
    <row r="40" spans="1:10">
      <c r="A40" s="1" t="s">
        <v>14</v>
      </c>
      <c r="B40" s="25">
        <v>-5.7703259854489497</v>
      </c>
      <c r="C40" s="25">
        <v>-6.2379955496940562</v>
      </c>
      <c r="D40" s="25">
        <v>-1.3292129075893466</v>
      </c>
      <c r="E40" s="19">
        <v>0.37920999999999999</v>
      </c>
      <c r="F40" s="27">
        <v>101.28715416666668</v>
      </c>
      <c r="G40" s="27">
        <v>-16.716116666666668</v>
      </c>
      <c r="H40" t="s">
        <v>37</v>
      </c>
    </row>
    <row r="41" spans="1:10">
      <c r="A41" s="1" t="s">
        <v>67</v>
      </c>
      <c r="B41" s="25">
        <v>29.63838450229785</v>
      </c>
      <c r="C41" s="25">
        <v>-103.50861006792262</v>
      </c>
      <c r="D41" s="25">
        <v>-27.659196332234174</v>
      </c>
      <c r="E41" s="19">
        <v>2.9340000000000001E-2</v>
      </c>
      <c r="F41" s="27">
        <v>138.29989583333332</v>
      </c>
      <c r="G41" s="27">
        <v>-69.717208333333332</v>
      </c>
      <c r="H41" t="s">
        <v>37</v>
      </c>
    </row>
    <row r="42" spans="1:10">
      <c r="A42" s="1" t="s">
        <v>70</v>
      </c>
      <c r="B42" s="25">
        <v>-5.6436094534813916</v>
      </c>
      <c r="C42" s="25">
        <v>14.452571750868264</v>
      </c>
      <c r="D42" s="25">
        <v>-94.550965207205493</v>
      </c>
      <c r="E42" s="19">
        <v>3.4040000000000001E-2</v>
      </c>
      <c r="F42" s="27">
        <v>10.89737916666661</v>
      </c>
      <c r="G42" s="27">
        <v>-17.986605555555549</v>
      </c>
      <c r="H42" t="s">
        <v>37</v>
      </c>
    </row>
    <row r="43" spans="1:10">
      <c r="A43" s="1" t="s">
        <v>72</v>
      </c>
      <c r="B43" s="25">
        <v>125.70386892036454</v>
      </c>
      <c r="C43" s="25">
        <v>13.448817956964588</v>
      </c>
      <c r="D43" s="25">
        <v>-158.77734840299763</v>
      </c>
      <c r="E43" s="19">
        <v>1.6070000000000001E-2</v>
      </c>
      <c r="F43" s="27">
        <v>328.48218333333335</v>
      </c>
      <c r="G43" s="27">
        <v>-37.364852777777791</v>
      </c>
      <c r="H43" t="s">
        <v>37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8" sqref="B38"/>
    </sheetView>
  </sheetViews>
  <sheetFormatPr defaultRowHeight="12.75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24</vt:i4>
      </vt:variant>
    </vt:vector>
  </HeadingPairs>
  <TitlesOfParts>
    <vt:vector size="28" baseType="lpstr">
      <vt:lpstr>convert RA to GAL to XYZ</vt:lpstr>
      <vt:lpstr>convert XYZ to GAL to RA</vt:lpstr>
      <vt:lpstr>Sheet2</vt:lpstr>
      <vt:lpstr>Sheet3</vt:lpstr>
      <vt:lpstr>'convert RA to GAL to XYZ'!TABLE</vt:lpstr>
      <vt:lpstr>'convert XYZ to GAL to RA'!TABLE</vt:lpstr>
      <vt:lpstr>'convert RA to GAL to XYZ'!TABLE_10</vt:lpstr>
      <vt:lpstr>'convert XYZ to GAL to RA'!TABLE_10</vt:lpstr>
      <vt:lpstr>'convert RA to GAL to XYZ'!TABLE_11</vt:lpstr>
      <vt:lpstr>'convert XYZ to GAL to RA'!TABLE_11</vt:lpstr>
      <vt:lpstr>'convert RA to GAL to XYZ'!TABLE_12</vt:lpstr>
      <vt:lpstr>'convert XYZ to GAL to RA'!TABLE_12</vt:lpstr>
      <vt:lpstr>'convert RA to GAL to XYZ'!TABLE_2</vt:lpstr>
      <vt:lpstr>'convert XYZ to GAL to RA'!TABLE_2</vt:lpstr>
      <vt:lpstr>'convert RA to GAL to XYZ'!TABLE_3</vt:lpstr>
      <vt:lpstr>'convert XYZ to GAL to RA'!TABLE_3</vt:lpstr>
      <vt:lpstr>'convert RA to GAL to XYZ'!TABLE_4</vt:lpstr>
      <vt:lpstr>'convert XYZ to GAL to RA'!TABLE_4</vt:lpstr>
      <vt:lpstr>'convert RA to GAL to XYZ'!TABLE_5</vt:lpstr>
      <vt:lpstr>'convert XYZ to GAL to RA'!TABLE_5</vt:lpstr>
      <vt:lpstr>'convert RA to GAL to XYZ'!TABLE_6</vt:lpstr>
      <vt:lpstr>'convert XYZ to GAL to RA'!TABLE_6</vt:lpstr>
      <vt:lpstr>'convert RA to GAL to XYZ'!TABLE_7</vt:lpstr>
      <vt:lpstr>'convert XYZ to GAL to RA'!TABLE_7</vt:lpstr>
      <vt:lpstr>'convert RA to GAL to XYZ'!TABLE_8</vt:lpstr>
      <vt:lpstr>'convert XYZ to GAL to RA'!TABLE_8</vt:lpstr>
      <vt:lpstr>'convert RA to GAL to XYZ'!TABLE_9</vt:lpstr>
      <vt:lpstr>'convert XYZ to GAL to RA'!TABLE_9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100 NEAREST STARS SYSTEMS</dc:title>
  <dc:creator>Constantine Thomas</dc:creator>
  <cp:lastModifiedBy>Consty</cp:lastModifiedBy>
  <dcterms:created xsi:type="dcterms:W3CDTF">2004-03-02T00:09:35Z</dcterms:created>
  <dcterms:modified xsi:type="dcterms:W3CDTF">2012-01-30T04:14:41Z</dcterms:modified>
</cp:coreProperties>
</file>